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heckendon PC\Accounts\AGAR 2026\"/>
    </mc:Choice>
  </mc:AlternateContent>
  <xr:revisionPtr revIDLastSave="0" documentId="13_ncr:1_{A9EE583D-9D77-44BF-87AF-E64AEDDE9D9C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Expenditure" sheetId="1" r:id="rId1"/>
    <sheet name="Income" sheetId="2" r:id="rId2"/>
    <sheet name="receipts and payments " sheetId="3" r:id="rId3"/>
  </sheets>
  <definedNames>
    <definedName name="_xlnm.Print_Area" localSheetId="0">Expenditure!$A$1:$T$26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D9" i="2"/>
  <c r="D8" i="2"/>
  <c r="S26" i="1"/>
  <c r="S27" i="1"/>
  <c r="S28" i="1"/>
  <c r="S29" i="1"/>
  <c r="S22" i="1"/>
  <c r="L21" i="1"/>
  <c r="R21" i="1"/>
  <c r="L20" i="1"/>
  <c r="R20" i="1"/>
  <c r="K6" i="1"/>
  <c r="S3" i="1"/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4" i="2"/>
  <c r="E19" i="2" l="1"/>
  <c r="K2" i="1"/>
  <c r="R2" i="1"/>
  <c r="N2" i="1"/>
  <c r="G2" i="1"/>
  <c r="H2" i="1"/>
  <c r="I2" i="1"/>
  <c r="J2" i="1"/>
  <c r="L2" i="1"/>
  <c r="M2" i="1"/>
  <c r="O2" i="1"/>
  <c r="P2" i="1"/>
  <c r="Q2" i="1"/>
  <c r="F2" i="1"/>
  <c r="B17" i="3" l="1"/>
  <c r="S18" i="1"/>
  <c r="S19" i="1"/>
  <c r="S20" i="1"/>
  <c r="S21" i="1"/>
  <c r="S23" i="1"/>
  <c r="S24" i="1"/>
  <c r="S25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2" i="1" l="1"/>
  <c r="D3" i="2"/>
  <c r="E3" i="2" s="1"/>
  <c r="S42" i="1" l="1"/>
  <c r="B5" i="3"/>
  <c r="S45" i="1" l="1"/>
  <c r="B3" i="3" l="1"/>
  <c r="B4" i="3" s="1"/>
  <c r="B6" i="3" s="1"/>
  <c r="B19" i="3" s="1"/>
</calcChain>
</file>

<file path=xl/sharedStrings.xml><?xml version="1.0" encoding="utf-8"?>
<sst xmlns="http://schemas.openxmlformats.org/spreadsheetml/2006/main" count="132" uniqueCount="84">
  <si>
    <t>Date of Expenditure</t>
  </si>
  <si>
    <t>Nature of Expenditure</t>
  </si>
  <si>
    <t>Cheque No.</t>
  </si>
  <si>
    <t>Admin</t>
  </si>
  <si>
    <t>Total</t>
  </si>
  <si>
    <t xml:space="preserve">Total </t>
  </si>
  <si>
    <t xml:space="preserve">Cash Receipts </t>
  </si>
  <si>
    <t>Date of Income</t>
  </si>
  <si>
    <t>Nature of Income</t>
  </si>
  <si>
    <t>Amount</t>
  </si>
  <si>
    <t>Salaries</t>
  </si>
  <si>
    <t>S137</t>
  </si>
  <si>
    <t>VAT</t>
  </si>
  <si>
    <t>Hall</t>
  </si>
  <si>
    <t>Capital Exp</t>
  </si>
  <si>
    <t xml:space="preserve">Amount </t>
  </si>
  <si>
    <t>To Whom Paid</t>
  </si>
  <si>
    <t>Total minus uncleared cheques</t>
  </si>
  <si>
    <t>Playingfield</t>
  </si>
  <si>
    <t>Playground</t>
  </si>
  <si>
    <t>Donation</t>
  </si>
  <si>
    <t>External Audit</t>
  </si>
  <si>
    <t>DD</t>
  </si>
  <si>
    <t>Village work</t>
  </si>
  <si>
    <t>OALC</t>
  </si>
  <si>
    <t>Capital work</t>
  </si>
  <si>
    <t>please mark cleared cheques</t>
  </si>
  <si>
    <t>cleared Cheques</t>
  </si>
  <si>
    <t xml:space="preserve">Total Uncleared </t>
  </si>
  <si>
    <t>OCC Grass Cutting</t>
  </si>
  <si>
    <t>Woodcote Volunteers</t>
  </si>
  <si>
    <t>Add total receipts</t>
  </si>
  <si>
    <t>Income and last years balance</t>
  </si>
  <si>
    <t>Less total payments</t>
  </si>
  <si>
    <t>Balance carried f/wd</t>
  </si>
  <si>
    <t>Cumulative funds</t>
  </si>
  <si>
    <t>Landsale</t>
  </si>
  <si>
    <t>Moore</t>
  </si>
  <si>
    <t>B/F</t>
  </si>
  <si>
    <t>TOTAL</t>
  </si>
  <si>
    <t>less uncleared cheques</t>
  </si>
  <si>
    <t>Maintenance</t>
  </si>
  <si>
    <t>Insurance</t>
  </si>
  <si>
    <t>Checkendon Village Hall</t>
  </si>
  <si>
    <t>Donations (non-s137)</t>
  </si>
  <si>
    <t>Current account</t>
  </si>
  <si>
    <t>Business Saver *8991</t>
  </si>
  <si>
    <t>UNCLEARED</t>
  </si>
  <si>
    <t>OPFA</t>
  </si>
  <si>
    <t>Zurich Municipal</t>
  </si>
  <si>
    <t>Checkendon School</t>
  </si>
  <si>
    <t>Playground Inspection</t>
  </si>
  <si>
    <t>Community First</t>
  </si>
  <si>
    <t>Also Uncleared is Cheque 101428 (£40) from Last Year</t>
  </si>
  <si>
    <t>Chiltern Soc</t>
  </si>
  <si>
    <t>Chiltern Agricultural</t>
  </si>
  <si>
    <t>Gang Mower Service</t>
  </si>
  <si>
    <t>C&amp;M Accounts</t>
  </si>
  <si>
    <t>Accounts Work</t>
  </si>
  <si>
    <t>T.Corbishley</t>
  </si>
  <si>
    <t>Shackle and Defib Pads</t>
  </si>
  <si>
    <t>Parochial Church Council</t>
  </si>
  <si>
    <t>Citizens Advice Oxfordshire</t>
  </si>
  <si>
    <t>Independent Audit</t>
  </si>
  <si>
    <t>Mongewell Park Farm</t>
  </si>
  <si>
    <t>Hedgecutting</t>
  </si>
  <si>
    <t>Playsafety</t>
  </si>
  <si>
    <t>R.W.Butler</t>
  </si>
  <si>
    <t>Grass &amp; Hedge Cutting</t>
  </si>
  <si>
    <t>Extended Audit &amp; Review</t>
  </si>
  <si>
    <t>Defib Battery</t>
  </si>
  <si>
    <t>S.Hillier</t>
  </si>
  <si>
    <t>School Christmas Tree</t>
  </si>
  <si>
    <t>R.Waggett</t>
  </si>
  <si>
    <t>Cancelled</t>
  </si>
  <si>
    <t>Hall Hire &amp; Toilet</t>
  </si>
  <si>
    <t>Membership Fees</t>
  </si>
  <si>
    <t xml:space="preserve">CLEARED  </t>
  </si>
  <si>
    <t>CLEARED</t>
  </si>
  <si>
    <t>HMRC - VAT Reclaim</t>
  </si>
  <si>
    <t>SODC - Precept</t>
  </si>
  <si>
    <t>Annual Interest</t>
  </si>
  <si>
    <t>Account *7407</t>
  </si>
  <si>
    <t>Account *8991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</si>
</sst>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2" borderId="1" xfId="0" applyFont="1" applyFill="1" applyBorder="1" applyAlignment="1">
      <alignment horizontal="center" vertical="top"/>
    </xf>
    <xf numFmtId="0" fontId="0" fillId="3" borderId="1" xfId="0" applyFill="1" applyBorder="1"/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1" fillId="0" borderId="5" xfId="0" applyFont="1" applyBorder="1"/>
    <xf numFmtId="2" fontId="0" fillId="0" borderId="5" xfId="0" applyNumberFormat="1" applyBorder="1"/>
    <xf numFmtId="2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3" borderId="1" xfId="0" applyFont="1" applyFill="1" applyBorder="1"/>
    <xf numFmtId="0" fontId="1" fillId="3" borderId="3" xfId="0" applyFont="1" applyFill="1" applyBorder="1" applyAlignment="1">
      <alignment horizontal="center"/>
    </xf>
    <xf numFmtId="2" fontId="1" fillId="3" borderId="1" xfId="0" applyNumberFormat="1" applyFont="1" applyFill="1" applyBorder="1"/>
    <xf numFmtId="0" fontId="0" fillId="4" borderId="0" xfId="0" applyFill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 vertical="top"/>
    </xf>
    <xf numFmtId="2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vertical="top"/>
    </xf>
    <xf numFmtId="17" fontId="0" fillId="0" borderId="1" xfId="0" applyNumberFormat="1" applyBorder="1"/>
    <xf numFmtId="2" fontId="0" fillId="0" borderId="0" xfId="0" applyNumberFormat="1"/>
    <xf numFmtId="0" fontId="2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wrapText="1"/>
    </xf>
    <xf numFmtId="2" fontId="0" fillId="3" borderId="1" xfId="0" applyNumberFormat="1" applyFill="1" applyBorder="1"/>
    <xf numFmtId="0" fontId="1" fillId="0" borderId="1" xfId="0" applyFont="1" applyBorder="1" applyAlignment="1">
      <alignment horizontal="left"/>
    </xf>
    <xf numFmtId="14" fontId="0" fillId="0" borderId="1" xfId="0" applyNumberFormat="1" applyBorder="1"/>
    <xf numFmtId="2" fontId="0" fillId="0" borderId="4" xfId="0" applyNumberFormat="1" applyBorder="1" applyAlignment="1">
      <alignment horizontal="right" vertical="top"/>
    </xf>
    <xf numFmtId="14" fontId="0" fillId="0" borderId="1" xfId="0" applyNumberFormat="1" applyBorder="1" applyAlignment="1">
      <alignment horizontal="right" vertical="top"/>
    </xf>
    <xf numFmtId="43" fontId="1" fillId="0" borderId="1" xfId="0" applyNumberFormat="1" applyFont="1" applyBorder="1" applyAlignment="1">
      <alignment horizontal="left"/>
    </xf>
    <xf numFmtId="43" fontId="0" fillId="0" borderId="1" xfId="0" applyNumberFormat="1" applyBorder="1"/>
    <xf numFmtId="43" fontId="1" fillId="0" borderId="1" xfId="0" applyNumberFormat="1" applyFont="1" applyBorder="1"/>
    <xf numFmtId="43" fontId="0" fillId="0" borderId="0" xfId="0" applyNumberFormat="1"/>
    <xf numFmtId="0" fontId="0" fillId="0" borderId="7" xfId="0" applyBorder="1"/>
    <xf numFmtId="2" fontId="1" fillId="0" borderId="1" xfId="0" applyNumberFormat="1" applyFont="1" applyBorder="1" applyAlignment="1">
      <alignment horizontal="right" vertical="top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6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CC45"/>
  <sheetViews>
    <sheetView topLeftCell="M10" zoomScale="85" zoomScaleNormal="85" workbookViewId="0">
      <selection activeCell="T25" sqref="T25"/>
    </sheetView>
  </sheetViews>
  <sheetFormatPr defaultRowHeight="14.5" x14ac:dyDescent="0.35"/>
  <cols>
    <col min="1" max="1" width="11.36328125" hidden="1" customWidth="1"/>
    <col min="2" max="2" width="15.26953125" customWidth="1"/>
    <col min="3" max="3" width="23.1796875" customWidth="1"/>
    <col min="4" max="4" width="23.453125" customWidth="1"/>
    <col min="5" max="5" width="12.90625" customWidth="1"/>
    <col min="6" max="8" width="12.7265625" customWidth="1"/>
    <col min="9" max="9" width="10.54296875" customWidth="1"/>
    <col min="10" max="10" width="17" customWidth="1"/>
    <col min="11" max="11" width="14.6328125" customWidth="1"/>
    <col min="12" max="12" width="10.81640625" customWidth="1"/>
    <col min="13" max="13" width="11.7265625" customWidth="1"/>
    <col min="14" max="14" width="14.6328125" customWidth="1"/>
    <col min="15" max="15" width="17.54296875" customWidth="1"/>
    <col min="16" max="16" width="14" customWidth="1"/>
    <col min="17" max="17" width="15.08984375" customWidth="1"/>
    <col min="18" max="18" width="11.6328125" customWidth="1"/>
    <col min="19" max="19" width="15.1796875" customWidth="1"/>
    <col min="20" max="20" width="14.81640625" customWidth="1"/>
  </cols>
  <sheetData>
    <row r="1" spans="1:81" ht="31.5" customHeight="1" x14ac:dyDescent="0.35">
      <c r="A1" s="1"/>
      <c r="B1" s="26" t="s">
        <v>0</v>
      </c>
      <c r="C1" s="1" t="s">
        <v>16</v>
      </c>
      <c r="D1" s="1" t="s">
        <v>1</v>
      </c>
      <c r="E1" s="1" t="s">
        <v>2</v>
      </c>
      <c r="F1" s="1" t="s">
        <v>10</v>
      </c>
      <c r="G1" s="1" t="s">
        <v>3</v>
      </c>
      <c r="H1" s="1" t="s">
        <v>42</v>
      </c>
      <c r="I1" s="26" t="s">
        <v>44</v>
      </c>
      <c r="J1" s="1" t="s">
        <v>14</v>
      </c>
      <c r="K1" s="1" t="s">
        <v>41</v>
      </c>
      <c r="L1" s="1" t="s">
        <v>11</v>
      </c>
      <c r="M1" s="1" t="s">
        <v>13</v>
      </c>
      <c r="N1" s="1" t="s">
        <v>18</v>
      </c>
      <c r="O1" s="1" t="s">
        <v>25</v>
      </c>
      <c r="P1" s="1" t="s">
        <v>23</v>
      </c>
      <c r="Q1" s="1" t="s">
        <v>19</v>
      </c>
      <c r="R1" s="1" t="s">
        <v>12</v>
      </c>
      <c r="S1" s="1"/>
      <c r="T1" s="26" t="s">
        <v>27</v>
      </c>
      <c r="CC1" s="19"/>
    </row>
    <row r="2" spans="1:81" ht="29" x14ac:dyDescent="0.35">
      <c r="A2" s="16" t="s">
        <v>4</v>
      </c>
      <c r="B2" s="39"/>
      <c r="C2" s="40"/>
      <c r="D2" s="17"/>
      <c r="E2" s="17"/>
      <c r="F2" s="18">
        <f>(SUM(F$3:F$41))</f>
        <v>0</v>
      </c>
      <c r="G2" s="18">
        <f>(SUM(G$3:G$41))</f>
        <v>793.21</v>
      </c>
      <c r="H2" s="18">
        <f>(SUM(H$3:H$41))</f>
        <v>872.37</v>
      </c>
      <c r="I2" s="18">
        <f>(SUM(I$3:I$41))</f>
        <v>75</v>
      </c>
      <c r="J2" s="18">
        <f>(SUM(J$3:J$41))</f>
        <v>0</v>
      </c>
      <c r="K2" s="18">
        <f>(SUM(K$3:K$41))</f>
        <v>1454.41</v>
      </c>
      <c r="L2" s="18">
        <f>(SUM(L$3:L$41))</f>
        <v>1713.52</v>
      </c>
      <c r="M2" s="18">
        <f>(SUM(M$3:M$41))</f>
        <v>150</v>
      </c>
      <c r="N2" s="18">
        <f>(SUM(N$3:N$41))</f>
        <v>50</v>
      </c>
      <c r="O2" s="18">
        <f>(SUM(O$3:O$41))</f>
        <v>0</v>
      </c>
      <c r="P2" s="18">
        <f>(SUM(P$3:P$41))</f>
        <v>4780</v>
      </c>
      <c r="Q2" s="18">
        <f>(SUM(Q$3:Q$41))</f>
        <v>344</v>
      </c>
      <c r="R2" s="18">
        <f>(SUM(R$3:R$41))</f>
        <v>1446.1083333333331</v>
      </c>
      <c r="S2" s="18">
        <f>(SUM(S$3:S$41))</f>
        <v>11678.618333333334</v>
      </c>
      <c r="T2" s="27" t="s">
        <v>26</v>
      </c>
    </row>
    <row r="3" spans="1:81" x14ac:dyDescent="0.35">
      <c r="A3" s="3"/>
      <c r="B3" s="32">
        <v>45804</v>
      </c>
      <c r="C3" s="4" t="s">
        <v>54</v>
      </c>
      <c r="D3" s="4"/>
      <c r="E3" s="5" t="s">
        <v>22</v>
      </c>
      <c r="F3" s="6"/>
      <c r="G3" s="6"/>
      <c r="H3" s="6"/>
      <c r="I3" s="6"/>
      <c r="J3" s="6"/>
      <c r="K3" s="6"/>
      <c r="L3" s="31">
        <v>30</v>
      </c>
      <c r="M3" s="6"/>
      <c r="N3" s="6"/>
      <c r="O3" s="6"/>
      <c r="P3" s="6"/>
      <c r="Q3" s="6"/>
      <c r="R3" s="6"/>
      <c r="S3" s="6">
        <f t="shared" ref="S3:S29" si="0">SUM(F3:R3)</f>
        <v>30</v>
      </c>
      <c r="T3" s="3" t="s">
        <v>77</v>
      </c>
    </row>
    <row r="4" spans="1:81" x14ac:dyDescent="0.35">
      <c r="A4" s="3"/>
      <c r="B4" s="30">
        <v>45751</v>
      </c>
      <c r="C4" s="3" t="s">
        <v>55</v>
      </c>
      <c r="D4" s="3" t="s">
        <v>56</v>
      </c>
      <c r="E4" s="7">
        <v>101451</v>
      </c>
      <c r="F4" s="8"/>
      <c r="G4" s="8"/>
      <c r="H4" s="8"/>
      <c r="I4" s="8"/>
      <c r="J4" s="8"/>
      <c r="K4" s="8">
        <v>797.23</v>
      </c>
      <c r="L4" s="8"/>
      <c r="M4" s="8"/>
      <c r="N4" s="8"/>
      <c r="O4" s="8"/>
      <c r="P4" s="8"/>
      <c r="Q4" s="8"/>
      <c r="R4" s="8">
        <v>159.44999999999999</v>
      </c>
      <c r="S4" s="6">
        <f t="shared" si="0"/>
        <v>956.68000000000006</v>
      </c>
      <c r="T4" s="3" t="s">
        <v>77</v>
      </c>
    </row>
    <row r="5" spans="1:81" x14ac:dyDescent="0.35">
      <c r="A5" s="3"/>
      <c r="B5" s="30">
        <v>45789</v>
      </c>
      <c r="C5" s="3" t="s">
        <v>57</v>
      </c>
      <c r="D5" s="3" t="s">
        <v>58</v>
      </c>
      <c r="E5" s="7">
        <v>101452</v>
      </c>
      <c r="F5" s="8"/>
      <c r="G5" s="8">
        <v>113.49</v>
      </c>
      <c r="H5" s="8"/>
      <c r="I5" s="8"/>
      <c r="J5" s="8"/>
      <c r="K5" s="8"/>
      <c r="L5" s="8"/>
      <c r="M5" s="8"/>
      <c r="N5" s="8"/>
      <c r="O5" s="8"/>
      <c r="P5" s="8"/>
      <c r="Q5" s="8"/>
      <c r="R5" s="8">
        <v>22.7</v>
      </c>
      <c r="S5" s="6">
        <f t="shared" si="0"/>
        <v>136.19</v>
      </c>
      <c r="T5" s="3" t="s">
        <v>77</v>
      </c>
    </row>
    <row r="6" spans="1:81" x14ac:dyDescent="0.35">
      <c r="A6" s="3"/>
      <c r="B6" s="30">
        <v>45797</v>
      </c>
      <c r="C6" s="3" t="s">
        <v>59</v>
      </c>
      <c r="D6" s="3" t="s">
        <v>60</v>
      </c>
      <c r="E6" s="7">
        <v>101453</v>
      </c>
      <c r="F6" s="8"/>
      <c r="G6" s="8"/>
      <c r="H6" s="8"/>
      <c r="I6" s="8"/>
      <c r="J6" s="8"/>
      <c r="K6" s="8">
        <f>66+23.18</f>
        <v>89.18</v>
      </c>
      <c r="L6" s="8"/>
      <c r="M6" s="8"/>
      <c r="N6" s="8"/>
      <c r="O6" s="8"/>
      <c r="P6" s="8"/>
      <c r="Q6" s="8"/>
      <c r="R6" s="8">
        <v>13.2</v>
      </c>
      <c r="S6" s="6">
        <f t="shared" si="0"/>
        <v>102.38000000000001</v>
      </c>
      <c r="T6" s="3" t="s">
        <v>77</v>
      </c>
    </row>
    <row r="7" spans="1:81" x14ac:dyDescent="0.35">
      <c r="A7" s="3"/>
      <c r="B7" s="30">
        <v>45798</v>
      </c>
      <c r="C7" s="3" t="s">
        <v>61</v>
      </c>
      <c r="D7" s="3" t="s">
        <v>20</v>
      </c>
      <c r="E7" s="7">
        <v>101454</v>
      </c>
      <c r="F7" s="8"/>
      <c r="G7" s="8"/>
      <c r="H7" s="8"/>
      <c r="I7" s="8"/>
      <c r="J7" s="8"/>
      <c r="K7" s="8"/>
      <c r="L7" s="8">
        <v>900</v>
      </c>
      <c r="M7" s="8"/>
      <c r="N7" s="8"/>
      <c r="O7" s="8"/>
      <c r="P7" s="8"/>
      <c r="Q7" s="8"/>
      <c r="R7" s="8"/>
      <c r="S7" s="6">
        <f t="shared" si="0"/>
        <v>900</v>
      </c>
      <c r="T7" s="3" t="s">
        <v>77</v>
      </c>
    </row>
    <row r="8" spans="1:81" x14ac:dyDescent="0.35">
      <c r="A8" s="3"/>
      <c r="B8" s="30">
        <v>45798</v>
      </c>
      <c r="C8" s="3" t="s">
        <v>50</v>
      </c>
      <c r="D8" s="3" t="s">
        <v>20</v>
      </c>
      <c r="E8" s="7">
        <v>101455</v>
      </c>
      <c r="F8" s="8"/>
      <c r="G8" s="8"/>
      <c r="H8" s="8"/>
      <c r="I8" s="8"/>
      <c r="J8" s="8"/>
      <c r="K8" s="8"/>
      <c r="L8" s="8">
        <v>500</v>
      </c>
      <c r="M8" s="8"/>
      <c r="N8" s="8"/>
      <c r="O8" s="8"/>
      <c r="P8" s="8"/>
      <c r="Q8" s="8"/>
      <c r="R8" s="8"/>
      <c r="S8" s="6">
        <f t="shared" si="0"/>
        <v>500</v>
      </c>
      <c r="T8" s="45" t="s">
        <v>47</v>
      </c>
    </row>
    <row r="9" spans="1:81" x14ac:dyDescent="0.35">
      <c r="A9" s="3"/>
      <c r="B9" s="30">
        <v>45798</v>
      </c>
      <c r="C9" s="3" t="s">
        <v>30</v>
      </c>
      <c r="D9" s="3" t="s">
        <v>20</v>
      </c>
      <c r="E9" s="7">
        <v>101456</v>
      </c>
      <c r="F9" s="8"/>
      <c r="G9" s="8"/>
      <c r="H9" s="8"/>
      <c r="I9" s="8"/>
      <c r="J9" s="8"/>
      <c r="K9" s="8"/>
      <c r="L9" s="8">
        <v>60</v>
      </c>
      <c r="M9" s="8"/>
      <c r="N9" s="8"/>
      <c r="O9" s="8"/>
      <c r="P9" s="8"/>
      <c r="Q9" s="8"/>
      <c r="R9" s="8"/>
      <c r="S9" s="6">
        <f t="shared" si="0"/>
        <v>60</v>
      </c>
      <c r="T9" s="3" t="s">
        <v>77</v>
      </c>
    </row>
    <row r="10" spans="1:81" x14ac:dyDescent="0.35">
      <c r="A10" s="3"/>
      <c r="B10" s="30">
        <v>45798</v>
      </c>
      <c r="C10" s="3" t="s">
        <v>62</v>
      </c>
      <c r="D10" s="3" t="s">
        <v>20</v>
      </c>
      <c r="E10" s="7">
        <v>101457</v>
      </c>
      <c r="F10" s="8"/>
      <c r="G10" s="8"/>
      <c r="H10" s="8"/>
      <c r="I10" s="8">
        <v>75</v>
      </c>
      <c r="J10" s="8"/>
      <c r="K10" s="8"/>
      <c r="L10" s="8"/>
      <c r="M10" s="8"/>
      <c r="N10" s="8"/>
      <c r="O10" s="8"/>
      <c r="P10" s="8"/>
      <c r="Q10" s="8"/>
      <c r="R10" s="8"/>
      <c r="S10" s="6">
        <f t="shared" si="0"/>
        <v>75</v>
      </c>
      <c r="T10" s="3" t="s">
        <v>77</v>
      </c>
    </row>
    <row r="11" spans="1:81" x14ac:dyDescent="0.35">
      <c r="A11" s="3"/>
      <c r="B11" s="30">
        <v>45802</v>
      </c>
      <c r="C11" s="3" t="s">
        <v>49</v>
      </c>
      <c r="D11" s="3" t="s">
        <v>42</v>
      </c>
      <c r="E11" s="7">
        <v>101458</v>
      </c>
      <c r="F11" s="8"/>
      <c r="G11" s="8"/>
      <c r="H11" s="8">
        <v>872.37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6">
        <f t="shared" si="0"/>
        <v>872.37</v>
      </c>
      <c r="T11" s="3" t="s">
        <v>78</v>
      </c>
    </row>
    <row r="12" spans="1:81" x14ac:dyDescent="0.35">
      <c r="A12" s="3"/>
      <c r="B12" s="30">
        <v>45840</v>
      </c>
      <c r="C12" s="3" t="s">
        <v>57</v>
      </c>
      <c r="D12" s="3" t="s">
        <v>63</v>
      </c>
      <c r="E12" s="7">
        <v>101459</v>
      </c>
      <c r="F12" s="8"/>
      <c r="G12" s="8">
        <v>52.74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>
        <v>10.55</v>
      </c>
      <c r="S12" s="6">
        <f t="shared" si="0"/>
        <v>63.290000000000006</v>
      </c>
      <c r="T12" s="3" t="s">
        <v>77</v>
      </c>
    </row>
    <row r="13" spans="1:81" x14ac:dyDescent="0.35">
      <c r="A13" s="3"/>
      <c r="B13" s="30">
        <v>45845</v>
      </c>
      <c r="C13" s="3" t="s">
        <v>64</v>
      </c>
      <c r="D13" s="3" t="s">
        <v>65</v>
      </c>
      <c r="E13" s="7">
        <v>101460</v>
      </c>
      <c r="F13" s="8"/>
      <c r="G13" s="8"/>
      <c r="H13" s="8"/>
      <c r="I13" s="8"/>
      <c r="J13" s="8"/>
      <c r="K13" s="8">
        <v>150</v>
      </c>
      <c r="L13" s="8"/>
      <c r="M13" s="8"/>
      <c r="N13" s="8"/>
      <c r="O13" s="8"/>
      <c r="P13" s="8"/>
      <c r="Q13" s="8"/>
      <c r="R13" s="8">
        <v>30</v>
      </c>
      <c r="S13" s="6">
        <f t="shared" si="0"/>
        <v>180</v>
      </c>
      <c r="T13" s="3" t="s">
        <v>77</v>
      </c>
    </row>
    <row r="14" spans="1:81" x14ac:dyDescent="0.35">
      <c r="A14" s="3"/>
      <c r="B14" s="30">
        <v>45881</v>
      </c>
      <c r="C14" s="3" t="s">
        <v>66</v>
      </c>
      <c r="D14" s="3" t="s">
        <v>51</v>
      </c>
      <c r="E14" s="7">
        <v>101461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>
        <v>104</v>
      </c>
      <c r="R14" s="8">
        <v>20.8</v>
      </c>
      <c r="S14" s="6">
        <f t="shared" si="0"/>
        <v>124.8</v>
      </c>
      <c r="T14" s="3" t="s">
        <v>77</v>
      </c>
    </row>
    <row r="15" spans="1:81" x14ac:dyDescent="0.35">
      <c r="A15" s="3"/>
      <c r="B15" s="30">
        <v>45883</v>
      </c>
      <c r="C15" s="3" t="s">
        <v>67</v>
      </c>
      <c r="D15" s="3" t="s">
        <v>68</v>
      </c>
      <c r="E15" s="7">
        <v>101462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>
        <v>2450</v>
      </c>
      <c r="Q15" s="8"/>
      <c r="R15" s="8">
        <v>490</v>
      </c>
      <c r="S15" s="6">
        <f t="shared" si="0"/>
        <v>2940</v>
      </c>
      <c r="T15" s="3" t="s">
        <v>77</v>
      </c>
    </row>
    <row r="16" spans="1:81" x14ac:dyDescent="0.35">
      <c r="A16" s="3"/>
      <c r="B16" s="30">
        <v>45890</v>
      </c>
      <c r="C16" s="3" t="s">
        <v>37</v>
      </c>
      <c r="D16" s="3" t="s">
        <v>21</v>
      </c>
      <c r="E16" s="7">
        <v>101463</v>
      </c>
      <c r="F16" s="8"/>
      <c r="G16" s="8">
        <v>210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>
        <v>42</v>
      </c>
      <c r="S16" s="6">
        <f t="shared" si="0"/>
        <v>252</v>
      </c>
      <c r="T16" s="3" t="s">
        <v>77</v>
      </c>
    </row>
    <row r="17" spans="1:20" x14ac:dyDescent="0.35">
      <c r="A17" s="3"/>
      <c r="B17" s="30">
        <v>45896</v>
      </c>
      <c r="C17" s="3" t="s">
        <v>57</v>
      </c>
      <c r="D17" s="3" t="s">
        <v>69</v>
      </c>
      <c r="E17" s="7">
        <v>101464</v>
      </c>
      <c r="F17" s="8"/>
      <c r="G17" s="8">
        <v>153.99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>
        <v>30.8</v>
      </c>
      <c r="S17" s="6">
        <f t="shared" si="0"/>
        <v>184.79000000000002</v>
      </c>
      <c r="T17" s="3" t="s">
        <v>77</v>
      </c>
    </row>
    <row r="18" spans="1:20" x14ac:dyDescent="0.35">
      <c r="A18" s="3"/>
      <c r="B18" s="30">
        <v>45999</v>
      </c>
      <c r="C18" s="3" t="s">
        <v>67</v>
      </c>
      <c r="D18" s="3" t="s">
        <v>68</v>
      </c>
      <c r="E18" s="7">
        <v>101465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>
        <v>1300</v>
      </c>
      <c r="Q18" s="8">
        <v>200</v>
      </c>
      <c r="R18" s="8">
        <v>300</v>
      </c>
      <c r="S18" s="6">
        <f t="shared" si="0"/>
        <v>1800</v>
      </c>
      <c r="T18" s="3" t="s">
        <v>77</v>
      </c>
    </row>
    <row r="19" spans="1:20" x14ac:dyDescent="0.35">
      <c r="A19" s="3"/>
      <c r="B19" s="30">
        <v>46035</v>
      </c>
      <c r="C19" s="3" t="s">
        <v>59</v>
      </c>
      <c r="D19" s="3" t="s">
        <v>70</v>
      </c>
      <c r="E19" s="7">
        <v>101466</v>
      </c>
      <c r="F19" s="8"/>
      <c r="G19" s="8"/>
      <c r="H19" s="8"/>
      <c r="I19" s="8"/>
      <c r="J19" s="8"/>
      <c r="K19" s="8">
        <v>223</v>
      </c>
      <c r="L19" s="8"/>
      <c r="M19" s="8"/>
      <c r="N19" s="8"/>
      <c r="O19" s="8"/>
      <c r="P19" s="8"/>
      <c r="Q19" s="8"/>
      <c r="R19" s="8">
        <v>44.6</v>
      </c>
      <c r="S19" s="6">
        <f t="shared" si="0"/>
        <v>267.60000000000002</v>
      </c>
      <c r="T19" s="3" t="s">
        <v>77</v>
      </c>
    </row>
    <row r="20" spans="1:20" x14ac:dyDescent="0.35">
      <c r="A20" s="3"/>
      <c r="B20" s="30">
        <v>46035</v>
      </c>
      <c r="C20" s="3" t="s">
        <v>71</v>
      </c>
      <c r="D20" s="3" t="s">
        <v>72</v>
      </c>
      <c r="E20" s="7">
        <v>101467</v>
      </c>
      <c r="F20" s="8"/>
      <c r="G20" s="8"/>
      <c r="H20" s="8"/>
      <c r="I20" s="8"/>
      <c r="J20" s="8"/>
      <c r="K20" s="8"/>
      <c r="L20" s="8">
        <f>66.96-9.25</f>
        <v>57.709999999999994</v>
      </c>
      <c r="M20" s="8"/>
      <c r="N20" s="8"/>
      <c r="O20" s="8"/>
      <c r="P20" s="8"/>
      <c r="Q20" s="8"/>
      <c r="R20" s="8">
        <f>(46.48/6)+1.5</f>
        <v>9.2466666666666661</v>
      </c>
      <c r="S20" s="6">
        <f t="shared" si="0"/>
        <v>66.956666666666663</v>
      </c>
      <c r="T20" s="45" t="s">
        <v>47</v>
      </c>
    </row>
    <row r="21" spans="1:20" x14ac:dyDescent="0.35">
      <c r="A21" s="3"/>
      <c r="B21" s="30">
        <v>46056</v>
      </c>
      <c r="C21" s="3" t="s">
        <v>73</v>
      </c>
      <c r="D21" s="3" t="s">
        <v>72</v>
      </c>
      <c r="E21" s="7">
        <v>101468</v>
      </c>
      <c r="F21" s="8"/>
      <c r="G21" s="8"/>
      <c r="H21" s="8"/>
      <c r="I21" s="8"/>
      <c r="J21" s="8"/>
      <c r="K21" s="8"/>
      <c r="L21" s="8">
        <f>116.97-6.16</f>
        <v>110.81</v>
      </c>
      <c r="M21" s="8"/>
      <c r="N21" s="8"/>
      <c r="O21" s="8"/>
      <c r="P21" s="8"/>
      <c r="Q21" s="8"/>
      <c r="R21" s="8">
        <f>36.97/6</f>
        <v>6.1616666666666662</v>
      </c>
      <c r="S21" s="6">
        <f t="shared" si="0"/>
        <v>116.97166666666666</v>
      </c>
      <c r="T21" s="3" t="s">
        <v>77</v>
      </c>
    </row>
    <row r="22" spans="1:20" x14ac:dyDescent="0.35">
      <c r="A22" s="3"/>
      <c r="B22" s="30">
        <v>46057</v>
      </c>
      <c r="C22" s="3" t="s">
        <v>74</v>
      </c>
      <c r="D22" s="3"/>
      <c r="E22" s="7">
        <v>101469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6">
        <f t="shared" si="0"/>
        <v>0</v>
      </c>
      <c r="T22" s="3" t="s">
        <v>74</v>
      </c>
    </row>
    <row r="23" spans="1:20" x14ac:dyDescent="0.35">
      <c r="A23" s="3"/>
      <c r="B23" s="30">
        <v>46070</v>
      </c>
      <c r="C23" s="3" t="s">
        <v>57</v>
      </c>
      <c r="D23" s="3" t="s">
        <v>58</v>
      </c>
      <c r="E23" s="7">
        <v>101470</v>
      </c>
      <c r="F23" s="8"/>
      <c r="G23" s="8">
        <v>72.989999999999995</v>
      </c>
      <c r="H23" s="8"/>
      <c r="I23" s="8"/>
      <c r="J23" s="8"/>
      <c r="L23" s="8"/>
      <c r="M23" s="8"/>
      <c r="N23" s="8"/>
      <c r="O23" s="8"/>
      <c r="P23" s="8"/>
      <c r="Q23" s="8"/>
      <c r="R23" s="8">
        <v>14.6</v>
      </c>
      <c r="S23" s="6">
        <f t="shared" si="0"/>
        <v>87.589999999999989</v>
      </c>
      <c r="T23" s="45" t="s">
        <v>47</v>
      </c>
    </row>
    <row r="24" spans="1:20" x14ac:dyDescent="0.35">
      <c r="A24" s="3"/>
      <c r="B24" s="30">
        <v>46079</v>
      </c>
      <c r="C24" s="3" t="s">
        <v>43</v>
      </c>
      <c r="D24" s="3" t="s">
        <v>75</v>
      </c>
      <c r="E24" s="7">
        <v>101471</v>
      </c>
      <c r="F24" s="8"/>
      <c r="G24" s="8"/>
      <c r="H24" s="8"/>
      <c r="I24" s="8"/>
      <c r="J24" s="8"/>
      <c r="K24" s="8">
        <v>195</v>
      </c>
      <c r="L24" s="8"/>
      <c r="M24" s="8">
        <v>150</v>
      </c>
      <c r="N24" s="8"/>
      <c r="O24" s="8"/>
      <c r="P24" s="8"/>
      <c r="Q24" s="8"/>
      <c r="R24" s="8"/>
      <c r="S24" s="6">
        <f t="shared" si="0"/>
        <v>345</v>
      </c>
      <c r="T24" s="3" t="s">
        <v>77</v>
      </c>
    </row>
    <row r="25" spans="1:20" x14ac:dyDescent="0.35">
      <c r="A25" s="3"/>
      <c r="B25" s="30">
        <v>46084</v>
      </c>
      <c r="C25" s="3" t="s">
        <v>24</v>
      </c>
      <c r="D25" s="3" t="s">
        <v>76</v>
      </c>
      <c r="E25" s="7">
        <v>101472</v>
      </c>
      <c r="F25" s="8"/>
      <c r="G25" s="8">
        <v>190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>
        <v>38</v>
      </c>
      <c r="S25" s="6">
        <f t="shared" si="0"/>
        <v>228</v>
      </c>
      <c r="T25" s="3" t="s">
        <v>77</v>
      </c>
    </row>
    <row r="26" spans="1:20" x14ac:dyDescent="0.35">
      <c r="A26" s="3"/>
      <c r="B26" s="30">
        <v>46087</v>
      </c>
      <c r="C26" s="3" t="s">
        <v>48</v>
      </c>
      <c r="D26" s="3" t="s">
        <v>76</v>
      </c>
      <c r="E26" s="7">
        <v>101473</v>
      </c>
      <c r="F26" s="8"/>
      <c r="G26" s="8"/>
      <c r="H26" s="8"/>
      <c r="I26" s="8"/>
      <c r="J26" s="8"/>
      <c r="K26" s="8"/>
      <c r="L26" s="8"/>
      <c r="M26" s="8"/>
      <c r="N26" s="8">
        <v>50</v>
      </c>
      <c r="O26" s="8"/>
      <c r="P26" s="8"/>
      <c r="Q26" s="8"/>
      <c r="R26" s="8"/>
      <c r="S26" s="6">
        <f t="shared" si="0"/>
        <v>50</v>
      </c>
      <c r="T26" s="45" t="s">
        <v>47</v>
      </c>
    </row>
    <row r="27" spans="1:20" x14ac:dyDescent="0.35">
      <c r="A27" s="3"/>
      <c r="B27" s="30">
        <v>46105</v>
      </c>
      <c r="C27" s="3" t="s">
        <v>52</v>
      </c>
      <c r="D27" s="3" t="s">
        <v>76</v>
      </c>
      <c r="E27" s="7">
        <v>101474</v>
      </c>
      <c r="F27" s="8"/>
      <c r="G27" s="8"/>
      <c r="H27" s="8"/>
      <c r="I27" s="8"/>
      <c r="J27" s="8"/>
      <c r="K27" s="8"/>
      <c r="L27" s="8">
        <v>55</v>
      </c>
      <c r="M27" s="8"/>
      <c r="N27" s="8"/>
      <c r="O27" s="8"/>
      <c r="P27" s="8"/>
      <c r="Q27" s="8"/>
      <c r="R27" s="8"/>
      <c r="S27" s="6">
        <f t="shared" si="0"/>
        <v>55</v>
      </c>
      <c r="T27" s="45" t="s">
        <v>47</v>
      </c>
    </row>
    <row r="28" spans="1:20" x14ac:dyDescent="0.35">
      <c r="A28" s="3"/>
      <c r="B28" s="30">
        <v>46110</v>
      </c>
      <c r="C28" s="3" t="s">
        <v>67</v>
      </c>
      <c r="D28" s="3" t="s">
        <v>68</v>
      </c>
      <c r="E28" s="7">
        <v>101475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>
        <v>920</v>
      </c>
      <c r="Q28" s="8">
        <v>40</v>
      </c>
      <c r="R28" s="8">
        <v>192</v>
      </c>
      <c r="S28" s="6">
        <f t="shared" si="0"/>
        <v>1152</v>
      </c>
      <c r="T28" s="45" t="s">
        <v>47</v>
      </c>
    </row>
    <row r="29" spans="1:20" x14ac:dyDescent="0.35">
      <c r="A29" s="3"/>
      <c r="B29" s="30">
        <v>46112</v>
      </c>
      <c r="C29" s="3" t="s">
        <v>64</v>
      </c>
      <c r="D29" s="3" t="s">
        <v>65</v>
      </c>
      <c r="E29" s="7">
        <v>101476</v>
      </c>
      <c r="F29" s="8"/>
      <c r="G29" s="8"/>
      <c r="H29" s="8"/>
      <c r="I29" s="8"/>
      <c r="J29" s="8"/>
      <c r="K29" s="8"/>
      <c r="L29" s="8"/>
      <c r="M29" s="8"/>
      <c r="N29" s="8"/>
      <c r="O29" s="8"/>
      <c r="P29" s="8">
        <v>110</v>
      </c>
      <c r="Q29" s="8"/>
      <c r="R29" s="8">
        <v>22</v>
      </c>
      <c r="S29" s="6">
        <f t="shared" si="0"/>
        <v>132</v>
      </c>
      <c r="T29" s="45" t="s">
        <v>47</v>
      </c>
    </row>
    <row r="30" spans="1:20" ht="58" x14ac:dyDescent="0.35">
      <c r="A30" s="3"/>
      <c r="B30" s="30"/>
      <c r="C30" s="3"/>
      <c r="D30" s="3"/>
      <c r="E30" s="7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6"/>
      <c r="T30" s="46" t="s">
        <v>53</v>
      </c>
    </row>
    <row r="31" spans="1:20" x14ac:dyDescent="0.35">
      <c r="A31" s="3"/>
      <c r="B31" s="30"/>
      <c r="C31" s="3"/>
      <c r="D31" s="3"/>
      <c r="E31" s="7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6"/>
      <c r="T31" s="3"/>
    </row>
    <row r="32" spans="1:20" x14ac:dyDescent="0.35">
      <c r="A32" s="3"/>
      <c r="B32" s="30"/>
      <c r="C32" s="3"/>
      <c r="D32" s="3"/>
      <c r="E32" s="7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6"/>
      <c r="T32" s="3"/>
    </row>
    <row r="33" spans="1:20" x14ac:dyDescent="0.35">
      <c r="A33" s="3"/>
      <c r="B33" s="30"/>
      <c r="C33" s="3"/>
      <c r="D33" s="3"/>
      <c r="E33" s="7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6"/>
      <c r="T33" s="3"/>
    </row>
    <row r="34" spans="1:20" x14ac:dyDescent="0.35">
      <c r="A34" s="3"/>
      <c r="B34" s="30"/>
      <c r="C34" s="3"/>
      <c r="D34" s="3"/>
      <c r="E34" s="7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6"/>
      <c r="T34" s="3"/>
    </row>
    <row r="35" spans="1:20" x14ac:dyDescent="0.35">
      <c r="A35" s="3"/>
      <c r="B35" s="3"/>
      <c r="C35" s="3"/>
      <c r="D35" s="3"/>
      <c r="E35" s="7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9"/>
      <c r="T35" s="3"/>
    </row>
    <row r="36" spans="1:20" x14ac:dyDescent="0.35">
      <c r="A36" s="3"/>
      <c r="B36" s="24"/>
      <c r="C36" s="3"/>
      <c r="D36" s="3"/>
      <c r="E36" s="7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9"/>
      <c r="T36" s="3"/>
    </row>
    <row r="37" spans="1:20" x14ac:dyDescent="0.35">
      <c r="A37" s="3"/>
      <c r="B37" s="3"/>
      <c r="C37" s="3"/>
      <c r="D37" s="3"/>
      <c r="E37" s="7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9"/>
      <c r="T37" s="3"/>
    </row>
    <row r="38" spans="1:20" x14ac:dyDescent="0.35">
      <c r="A38" s="3"/>
      <c r="B38" s="3"/>
      <c r="C38" s="3"/>
      <c r="D38" s="3"/>
      <c r="E38" s="7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9"/>
      <c r="T38" s="3"/>
    </row>
    <row r="39" spans="1:20" x14ac:dyDescent="0.35">
      <c r="A39" s="3"/>
      <c r="B39" s="3"/>
      <c r="C39" s="3"/>
      <c r="D39" s="3"/>
      <c r="E39" s="7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9"/>
      <c r="T39" s="3"/>
    </row>
    <row r="40" spans="1:20" x14ac:dyDescent="0.35">
      <c r="A40" s="3"/>
      <c r="B40" s="3"/>
      <c r="C40" s="3"/>
      <c r="D40" s="3"/>
      <c r="E40" s="7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9"/>
      <c r="T40" s="3"/>
    </row>
    <row r="41" spans="1:20" x14ac:dyDescent="0.35">
      <c r="A41" s="3"/>
      <c r="B41" s="3"/>
      <c r="C41" s="3"/>
      <c r="D41" s="3"/>
      <c r="E41" s="7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9"/>
      <c r="T41" s="3"/>
    </row>
    <row r="42" spans="1:20" x14ac:dyDescent="0.35">
      <c r="B42" s="37"/>
      <c r="R42" s="10" t="s">
        <v>5</v>
      </c>
      <c r="S42" s="11">
        <f>SUM($S$4:$S$40)</f>
        <v>11648.618333333334</v>
      </c>
    </row>
    <row r="43" spans="1:20" x14ac:dyDescent="0.35">
      <c r="R43" s="10" t="s">
        <v>28</v>
      </c>
      <c r="S43" s="11">
        <v>0</v>
      </c>
    </row>
    <row r="45" spans="1:20" x14ac:dyDescent="0.35">
      <c r="M45" s="14"/>
      <c r="N45" s="25"/>
      <c r="O45" s="25"/>
      <c r="P45" s="25"/>
      <c r="Q45" s="41" t="s">
        <v>17</v>
      </c>
      <c r="R45" s="41"/>
      <c r="S45" s="9">
        <f>S42-S43</f>
        <v>11648.618333333334</v>
      </c>
    </row>
  </sheetData>
  <mergeCells count="2">
    <mergeCell ref="B2:C2"/>
    <mergeCell ref="Q45:R45"/>
  </mergeCells>
  <pageMargins left="0.70866141732283472" right="0.70866141732283472" top="0.74803149606299213" bottom="0.74803149606299213" header="0.31496062992125984" footer="0.31496062992125984"/>
  <pageSetup paperSize="9" scale="4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E25"/>
  <sheetViews>
    <sheetView workbookViewId="0">
      <selection activeCell="D8" sqref="D8"/>
    </sheetView>
  </sheetViews>
  <sheetFormatPr defaultRowHeight="14.5" x14ac:dyDescent="0.35"/>
  <cols>
    <col min="1" max="1" width="14" customWidth="1"/>
    <col min="2" max="2" width="16" bestFit="1" customWidth="1"/>
    <col min="3" max="3" width="36.6328125" customWidth="1"/>
    <col min="4" max="4" width="23.1796875" bestFit="1" customWidth="1"/>
    <col min="5" max="5" width="14.453125" customWidth="1"/>
  </cols>
  <sheetData>
    <row r="1" spans="1:5" x14ac:dyDescent="0.35">
      <c r="A1" s="43" t="s">
        <v>6</v>
      </c>
      <c r="B1" s="43"/>
      <c r="C1" s="43"/>
      <c r="D1" s="43"/>
      <c r="E1" s="43"/>
    </row>
    <row r="2" spans="1:5" ht="15.5" x14ac:dyDescent="0.35">
      <c r="A2" s="1"/>
      <c r="B2" s="1" t="s">
        <v>7</v>
      </c>
      <c r="C2" s="1" t="s">
        <v>8</v>
      </c>
      <c r="D2" s="1" t="s">
        <v>9</v>
      </c>
      <c r="E2" s="1" t="s">
        <v>4</v>
      </c>
    </row>
    <row r="3" spans="1:5" x14ac:dyDescent="0.35">
      <c r="A3" s="2" t="s">
        <v>4</v>
      </c>
      <c r="B3" s="44"/>
      <c r="C3" s="44"/>
      <c r="D3" s="28">
        <f>(SUM(D4:D18))</f>
        <v>30037.48</v>
      </c>
      <c r="E3" s="28">
        <f>D3</f>
        <v>30037.48</v>
      </c>
    </row>
    <row r="4" spans="1:5" x14ac:dyDescent="0.35">
      <c r="A4" s="3"/>
      <c r="B4" s="30">
        <v>45752</v>
      </c>
      <c r="C4" s="3" t="s">
        <v>80</v>
      </c>
      <c r="D4" s="9">
        <v>12875</v>
      </c>
      <c r="E4" s="28">
        <f>D4</f>
        <v>12875</v>
      </c>
    </row>
    <row r="5" spans="1:5" x14ac:dyDescent="0.35">
      <c r="A5" s="3"/>
      <c r="B5" s="30">
        <v>45777</v>
      </c>
      <c r="C5" s="3" t="s">
        <v>79</v>
      </c>
      <c r="D5" s="9">
        <v>1799.48</v>
      </c>
      <c r="E5" s="28">
        <f t="shared" ref="E5:E18" si="0">D5</f>
        <v>1799.48</v>
      </c>
    </row>
    <row r="6" spans="1:5" x14ac:dyDescent="0.35">
      <c r="A6" s="3"/>
      <c r="B6" s="30">
        <v>45867</v>
      </c>
      <c r="C6" s="3" t="s">
        <v>29</v>
      </c>
      <c r="D6" s="9">
        <v>710.17</v>
      </c>
      <c r="E6" s="28">
        <f t="shared" si="0"/>
        <v>710.17</v>
      </c>
    </row>
    <row r="7" spans="1:5" x14ac:dyDescent="0.35">
      <c r="A7" s="3"/>
      <c r="B7" s="30">
        <v>45905</v>
      </c>
      <c r="C7" s="3" t="s">
        <v>80</v>
      </c>
      <c r="D7" s="9">
        <v>12875</v>
      </c>
      <c r="E7" s="28">
        <f t="shared" si="0"/>
        <v>12875</v>
      </c>
    </row>
    <row r="8" spans="1:5" x14ac:dyDescent="0.35">
      <c r="A8" s="3"/>
      <c r="B8" s="30" t="s">
        <v>81</v>
      </c>
      <c r="C8" s="3" t="s">
        <v>82</v>
      </c>
      <c r="D8" s="9">
        <f>482.29+487.98+430.4+374.5</f>
        <v>1775.17</v>
      </c>
      <c r="E8" s="28">
        <f t="shared" si="0"/>
        <v>1775.17</v>
      </c>
    </row>
    <row r="9" spans="1:5" x14ac:dyDescent="0.35">
      <c r="A9" s="3"/>
      <c r="B9" s="30" t="s">
        <v>81</v>
      </c>
      <c r="C9" s="3" t="s">
        <v>83</v>
      </c>
      <c r="D9" s="9">
        <f>0.73+0.73+0.64+0.56</f>
        <v>2.66</v>
      </c>
      <c r="E9" s="28">
        <f t="shared" si="0"/>
        <v>2.66</v>
      </c>
    </row>
    <row r="10" spans="1:5" x14ac:dyDescent="0.35">
      <c r="A10" s="3"/>
      <c r="B10" s="30"/>
      <c r="C10" s="3"/>
      <c r="D10" s="9"/>
      <c r="E10" s="28">
        <f t="shared" si="0"/>
        <v>0</v>
      </c>
    </row>
    <row r="11" spans="1:5" x14ac:dyDescent="0.35">
      <c r="A11" s="3"/>
      <c r="B11" s="3"/>
      <c r="C11" s="3"/>
      <c r="D11" s="9"/>
      <c r="E11" s="28">
        <f t="shared" si="0"/>
        <v>0</v>
      </c>
    </row>
    <row r="12" spans="1:5" x14ac:dyDescent="0.35">
      <c r="A12" s="3"/>
      <c r="B12" s="3"/>
      <c r="C12" s="3"/>
      <c r="D12" s="9"/>
      <c r="E12" s="28">
        <f t="shared" si="0"/>
        <v>0</v>
      </c>
    </row>
    <row r="13" spans="1:5" x14ac:dyDescent="0.35">
      <c r="A13" s="3"/>
      <c r="B13" s="3"/>
      <c r="C13" s="3"/>
      <c r="D13" s="9"/>
      <c r="E13" s="28">
        <f t="shared" si="0"/>
        <v>0</v>
      </c>
    </row>
    <row r="14" spans="1:5" x14ac:dyDescent="0.35">
      <c r="A14" s="3"/>
      <c r="B14" s="30"/>
      <c r="C14" s="3"/>
      <c r="D14" s="9"/>
      <c r="E14" s="28">
        <f t="shared" si="0"/>
        <v>0</v>
      </c>
    </row>
    <row r="15" spans="1:5" x14ac:dyDescent="0.35">
      <c r="A15" s="3"/>
      <c r="B15" s="3"/>
      <c r="C15" s="3"/>
      <c r="D15" s="9"/>
      <c r="E15" s="28">
        <f t="shared" si="0"/>
        <v>0</v>
      </c>
    </row>
    <row r="16" spans="1:5" x14ac:dyDescent="0.35">
      <c r="A16" s="3"/>
      <c r="B16" s="3"/>
      <c r="C16" s="3"/>
      <c r="D16" s="9"/>
      <c r="E16" s="28">
        <f t="shared" si="0"/>
        <v>0</v>
      </c>
    </row>
    <row r="17" spans="1:5" x14ac:dyDescent="0.35">
      <c r="A17" s="3"/>
      <c r="B17" s="3"/>
      <c r="C17" s="3"/>
      <c r="D17" s="9"/>
      <c r="E17" s="28">
        <f t="shared" si="0"/>
        <v>0</v>
      </c>
    </row>
    <row r="18" spans="1:5" x14ac:dyDescent="0.35">
      <c r="A18" s="3"/>
      <c r="B18" s="3"/>
      <c r="C18" s="3"/>
      <c r="D18" s="9"/>
      <c r="E18" s="28">
        <f t="shared" si="0"/>
        <v>0</v>
      </c>
    </row>
    <row r="19" spans="1:5" x14ac:dyDescent="0.35">
      <c r="D19" s="21" t="s">
        <v>5</v>
      </c>
      <c r="E19" s="38">
        <f>SUM($E$4:$E$18)</f>
        <v>30037.48</v>
      </c>
    </row>
    <row r="20" spans="1:5" x14ac:dyDescent="0.35">
      <c r="C20" s="23"/>
      <c r="D20" s="23"/>
      <c r="E20" s="22"/>
    </row>
    <row r="21" spans="1:5" x14ac:dyDescent="0.35">
      <c r="C21" s="14"/>
      <c r="D21" s="14"/>
      <c r="E21" s="12"/>
    </row>
    <row r="22" spans="1:5" x14ac:dyDescent="0.35">
      <c r="C22" s="14"/>
      <c r="D22" s="14"/>
      <c r="E22" s="20"/>
    </row>
    <row r="23" spans="1:5" x14ac:dyDescent="0.35">
      <c r="C23" s="14"/>
      <c r="D23" s="14"/>
      <c r="E23" s="12"/>
    </row>
    <row r="24" spans="1:5" x14ac:dyDescent="0.35">
      <c r="C24" s="42"/>
      <c r="D24" s="42"/>
      <c r="E24" s="12"/>
    </row>
    <row r="25" spans="1:5" x14ac:dyDescent="0.35">
      <c r="C25" s="42"/>
      <c r="D25" s="42"/>
      <c r="E25" s="12"/>
    </row>
  </sheetData>
  <mergeCells count="4">
    <mergeCell ref="C25:D25"/>
    <mergeCell ref="A1:E1"/>
    <mergeCell ref="B3:C3"/>
    <mergeCell ref="C24:D24"/>
  </mergeCells>
  <pageMargins left="0.7" right="0.7" top="0.75" bottom="0.75" header="0.3" footer="0.3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20"/>
  <sheetViews>
    <sheetView tabSelected="1" workbookViewId="0">
      <selection activeCell="B14" sqref="B14"/>
    </sheetView>
  </sheetViews>
  <sheetFormatPr defaultRowHeight="14.5" x14ac:dyDescent="0.35"/>
  <cols>
    <col min="1" max="1" width="44.1796875" customWidth="1"/>
    <col min="2" max="2" width="26.7265625" style="36" customWidth="1"/>
    <col min="3" max="3" width="30.54296875" customWidth="1"/>
  </cols>
  <sheetData>
    <row r="1" spans="1:4" x14ac:dyDescent="0.35">
      <c r="A1" s="29"/>
      <c r="B1" s="33" t="s">
        <v>15</v>
      </c>
      <c r="C1" s="13"/>
      <c r="D1" s="13"/>
    </row>
    <row r="2" spans="1:4" x14ac:dyDescent="0.35">
      <c r="A2" s="3" t="s">
        <v>38</v>
      </c>
      <c r="B2" s="34">
        <v>156462.1</v>
      </c>
    </row>
    <row r="3" spans="1:4" x14ac:dyDescent="0.35">
      <c r="A3" s="3" t="s">
        <v>31</v>
      </c>
      <c r="B3" s="34">
        <f>Income!E19</f>
        <v>30037.48</v>
      </c>
    </row>
    <row r="4" spans="1:4" x14ac:dyDescent="0.35">
      <c r="A4" s="3" t="s">
        <v>32</v>
      </c>
      <c r="B4" s="34">
        <f>B3+B2</f>
        <v>186499.58000000002</v>
      </c>
    </row>
    <row r="5" spans="1:4" x14ac:dyDescent="0.35">
      <c r="A5" s="3" t="s">
        <v>33</v>
      </c>
      <c r="B5" s="34">
        <f>Expenditure!S2</f>
        <v>11678.618333333334</v>
      </c>
    </row>
    <row r="6" spans="1:4" x14ac:dyDescent="0.35">
      <c r="A6" s="15" t="s">
        <v>34</v>
      </c>
      <c r="B6" s="34">
        <f>B4-B5</f>
        <v>174820.96166666667</v>
      </c>
    </row>
    <row r="12" spans="1:4" x14ac:dyDescent="0.35">
      <c r="A12" s="15" t="s">
        <v>35</v>
      </c>
      <c r="B12" s="35" t="s">
        <v>9</v>
      </c>
    </row>
    <row r="13" spans="1:4" x14ac:dyDescent="0.35">
      <c r="A13" s="3" t="s">
        <v>45</v>
      </c>
      <c r="B13" s="34">
        <v>8371.56</v>
      </c>
    </row>
    <row r="14" spans="1:4" x14ac:dyDescent="0.35">
      <c r="A14" s="3" t="s">
        <v>36</v>
      </c>
      <c r="B14" s="34">
        <v>168311.43</v>
      </c>
    </row>
    <row r="15" spans="1:4" x14ac:dyDescent="0.35">
      <c r="A15" s="3" t="s">
        <v>46</v>
      </c>
      <c r="B15" s="34">
        <v>221.52</v>
      </c>
    </row>
    <row r="16" spans="1:4" x14ac:dyDescent="0.35">
      <c r="A16" s="15" t="s">
        <v>40</v>
      </c>
      <c r="B16" s="34">
        <f>Expenditure!S8+Expenditure!S20+Expenditure!S23+Expenditure!S26+Expenditure!S27+Expenditure!S28+40+Expenditure!S29</f>
        <v>2083.5466666666666</v>
      </c>
    </row>
    <row r="17" spans="1:3" x14ac:dyDescent="0.35">
      <c r="A17" s="15" t="s">
        <v>39</v>
      </c>
      <c r="B17" s="34">
        <f>B13+B14+B15-B16</f>
        <v>174820.96333333332</v>
      </c>
      <c r="C17" s="25"/>
    </row>
    <row r="19" spans="1:3" x14ac:dyDescent="0.35">
      <c r="A19" s="3"/>
      <c r="B19" s="34">
        <f>B17-B6</f>
        <v>1.6666666488163173E-3</v>
      </c>
      <c r="C19" s="25"/>
    </row>
    <row r="20" spans="1:3" x14ac:dyDescent="0.35">
      <c r="A20" s="14"/>
      <c r="C20" s="1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Expenditure</vt:lpstr>
      <vt:lpstr>Income</vt:lpstr>
      <vt:lpstr>receipts and payments </vt:lpstr>
      <vt:lpstr>Expenditure!Print_Area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Sandra Wickens</cp:lastModifiedBy>
  <cp:lastPrinted>2026-04-29T11:27:04Z</cp:lastPrinted>
  <dcterms:created xsi:type="dcterms:W3CDTF">2013-05-06T18:18:37Z</dcterms:created>
  <dcterms:modified xsi:type="dcterms:W3CDTF">2026-04-29T11:27:09Z</dcterms:modified>
</cp:coreProperties>
</file>